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dirimli kurumlar vergisi " sheetId="1" r:id="rId1"/>
    <sheet name="birden fazla teşvik belgesi var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L10" authorId="0">
      <text>
        <r>
          <rPr>
            <b/>
            <sz val="9"/>
            <color indexed="8"/>
            <rFont val="Tahoma"/>
            <family val="2"/>
          </rPr>
          <t xml:space="preserve">AHMET:
</t>
        </r>
        <r>
          <rPr>
            <sz val="9"/>
            <color indexed="8"/>
            <rFont val="Tahoma"/>
            <family val="2"/>
          </rPr>
          <t>Amortismana tabi olmayan (Boş arazi ve arsalar gibi) varlıklar çıkarıldıktan sonraki toplam sabit kıymetler.</t>
        </r>
      </text>
    </comment>
    <comment ref="C27" authorId="0">
      <text>
        <r>
          <rPr>
            <b/>
            <sz val="9"/>
            <color indexed="8"/>
            <rFont val="Tahoma"/>
            <family val="2"/>
          </rPr>
          <t>AHMET:
Yatırım dönemi</t>
        </r>
        <r>
          <rPr>
            <sz val="9"/>
            <color indexed="8"/>
            <rFont val="Tahoma"/>
            <family val="2"/>
          </rPr>
          <t xml:space="preserve">" ifadesinden, yatırıma fiilen başlanıldığı tarihi içeren geçici vergilendirme döneminin başından tamamlama vizesi yapılması amacıyla Ekonomi Bakanlığına müracaat tarihini içeren geçici vergilendirme döneminin son gününe kadar olan sürenin anlaşılması; </t>
        </r>
      </text>
    </comment>
  </commentList>
</comments>
</file>

<file path=xl/sharedStrings.xml><?xml version="1.0" encoding="utf-8"?>
<sst xmlns="http://schemas.openxmlformats.org/spreadsheetml/2006/main" count="137" uniqueCount="128">
  <si>
    <t>1. AŞAMA</t>
  </si>
  <si>
    <t>GERÇEKLEŞTİRELEN YATIRIM DOLAYISIYLA HAK KAZANILAN YATIRIMA KATKI TUTARI</t>
  </si>
  <si>
    <t>Not: Sadece sarı dolgulu yerlere bilgi giriniz.</t>
  </si>
  <si>
    <t>SM. Mali Müşavir Ahmet BARLAK</t>
  </si>
  <si>
    <t>YATIRIM TUTARI</t>
  </si>
  <si>
    <t>ORAN</t>
  </si>
  <si>
    <t>YATIRIM KATKI TUTARI</t>
  </si>
  <si>
    <t>ahmetbarlak3@hotmail.com</t>
  </si>
  <si>
    <t>YATIRIMA KATKI TUTARI</t>
  </si>
  <si>
    <t>www.ahmetbarlak.com</t>
  </si>
  <si>
    <t xml:space="preserve">GERÇEKLEŞEN YATIRIM HARCAMASI </t>
  </si>
  <si>
    <t>GERÇEKLEŞEN YATIRIM DOLAYISIYLA HAK KAZINANILAN YATIRIMA KATKI TUTARI</t>
  </si>
  <si>
    <t>TOPLAM KAZANÇ (KKEG hariç)</t>
  </si>
  <si>
    <t>GERÇEKLEŞEN SABİT KIYMET YATIRIMI TUTARI</t>
  </si>
  <si>
    <t>TOPLAM AKTİFTEKİ SABİT KIYMET TUTARI</t>
  </si>
  <si>
    <t>İNDİRİMLİ KURUMLAR VERGİSİ ORANI</t>
  </si>
  <si>
    <t>YATIRIMA İSABET EDEN KAZANÇ ORANI %</t>
  </si>
  <si>
    <t>KV ORANI-(KV ORANI *VERGİ İNDİRİM ORANI)</t>
  </si>
  <si>
    <t>(%22-(%22*%80))=%4,40</t>
  </si>
  <si>
    <t>YATIRIMA İSABET EDEN KAZANÇ TUTARI</t>
  </si>
  <si>
    <t>DİĞER FAALİYETLERDEN ELDE EDİLEN KAZANÇLAR</t>
  </si>
  <si>
    <t>YATIRIMDAN ELDE EDİLEN KAZANÇ</t>
  </si>
  <si>
    <t>İNDİRİMLİ KV OLMASAYDI ÖDENECEK KURUMLAR VERGİSİ</t>
  </si>
  <si>
    <t>İNDİRİMLİ KURUMLAR VERGİSİ</t>
  </si>
  <si>
    <t>İNDİRİMLİ ORANA GÖRE HESAPLANACAK KURUMLAR VERGİSİ</t>
  </si>
  <si>
    <t>a</t>
  </si>
  <si>
    <t>YATIRIMDAN ELDE EDİLEN KAZANÇ DOLAYISIYLA YARARLANILAN YATIRIMA KATKI TUTARI</t>
  </si>
  <si>
    <r>
      <t>YATIRIM DÖNEMİNDE</t>
    </r>
    <r>
      <rPr>
        <sz val="11"/>
        <color indexed="8"/>
        <rFont val="Calibri"/>
        <family val="2"/>
      </rPr>
      <t xml:space="preserve"> DİĞER FAALİYETLERDEN ELDE EDİLEN KAZANÇLAR DOLAYISIYLA YARARLANILABİLECEK YATIRAM KATKI TUTARI, TOPLAM YATIRIMA KATKI TUTARININ %50 SİNİ, VE GERÇEKLEŞEN YATIRIM HARCAMASI TUTARINI GEÇEMİZ</t>
    </r>
  </si>
  <si>
    <t xml:space="preserve">YATIRIM TUTARI </t>
  </si>
  <si>
    <r>
      <t>YATIRIM DÖNEMİNDE</t>
    </r>
    <r>
      <rPr>
        <sz val="11"/>
        <color indexed="8"/>
        <rFont val="Calibri"/>
        <family val="2"/>
      </rPr>
      <t xml:space="preserve"> YARARLANIBİLECEK YATIRIM KATKI ORANI</t>
    </r>
  </si>
  <si>
    <t>YATIRIM DÖNEMİNDE YARARLANILABİLECEK YATIRIM KATKI TUTARI</t>
  </si>
  <si>
    <r>
      <t>DİĞER FAALİYETLERDEN ELDE EDİLEN KAZANÇLARA</t>
    </r>
    <r>
      <rPr>
        <b/>
        <sz val="11"/>
        <color indexed="10"/>
        <rFont val="Calibri"/>
        <family val="2"/>
      </rPr>
      <t xml:space="preserve"> İNDİRİMLİ KURUMLAR VERGİSİ UYGULANABİLECEK VERGİ MATRAHI </t>
    </r>
    <r>
      <rPr>
        <b/>
        <sz val="11"/>
        <color indexed="8"/>
        <rFont val="Calibri"/>
        <family val="2"/>
      </rPr>
      <t>ÜST SINIR</t>
    </r>
  </si>
  <si>
    <t xml:space="preserve"> 1.SINIR VE 2. SINIRDAN KÜÇÜK OLANI DİKKATE ALINIR</t>
  </si>
  <si>
    <r>
      <t>1. SINIR:</t>
    </r>
    <r>
      <rPr>
        <sz val="11"/>
        <color indexed="8"/>
        <rFont val="Calibri"/>
        <family val="2"/>
      </rPr>
      <t xml:space="preserve"> YARARLANILABİLECEK AZAMI (MAXSİMUM) YATIRIMA KATKI TUTARI</t>
    </r>
  </si>
  <si>
    <t>A</t>
  </si>
  <si>
    <t xml:space="preserve">GERÇEKLEŞEN YATIRIM HARCAMASI DOLAYISIYLA </t>
  </si>
  <si>
    <t>YARARLANILABİLECEK YATIRIMA KATKI TUTARI</t>
  </si>
  <si>
    <t>B</t>
  </si>
  <si>
    <t xml:space="preserve">diğer faaliyetlerden elde edilen kazançlar dolayısıyla </t>
  </si>
  <si>
    <t xml:space="preserve">yatırım döneminde yararlanılabilecek yatırım katkı tutarı </t>
  </si>
  <si>
    <t>= (A - yatırım harcaması nedeni ile kullanılan yatıram katkı tutarı-önceki dönemlerde yararlanılan yatırıma katkı tutarı)</t>
  </si>
  <si>
    <t>indirimli oran</t>
  </si>
  <si>
    <t>C</t>
  </si>
  <si>
    <r>
      <t xml:space="preserve">Diğer faaliyetlerden elde edilen kazanlar dolayısı ile indirimli kurumlar vergisi uygulanabilecek </t>
    </r>
    <r>
      <rPr>
        <b/>
        <u val="single"/>
        <sz val="11"/>
        <color indexed="10"/>
        <rFont val="Calibri"/>
        <family val="2"/>
      </rPr>
      <t xml:space="preserve">azami vergi matrahı </t>
    </r>
    <r>
      <rPr>
        <sz val="11"/>
        <color indexed="8"/>
        <rFont val="Calibri"/>
        <family val="2"/>
      </rPr>
      <t>= B /(%22-%4,40)</t>
    </r>
  </si>
  <si>
    <t>1. SINIR</t>
  </si>
  <si>
    <t>2. SINIR</t>
  </si>
  <si>
    <t>TOPLAM KURUMLAR VERGİSİ MATRAHI (KKEG HARİÇ)</t>
  </si>
  <si>
    <t>YATIRIM HARCAMASINA İSABET EDEN KAZANÇ TUTARI</t>
  </si>
  <si>
    <t>A-B</t>
  </si>
  <si>
    <r>
      <t>Diğer faaliyetlerden elde edilen kazançlar dolayısıyla</t>
    </r>
    <r>
      <rPr>
        <b/>
        <sz val="11"/>
        <color indexed="10"/>
        <rFont val="Calibri"/>
        <family val="2"/>
      </rPr>
      <t xml:space="preserve"> indirimli kurumlar vergisi oranının uygulanabileceği vergi matrahı </t>
    </r>
  </si>
  <si>
    <t>2. AŞAMA</t>
  </si>
  <si>
    <t>GERÇEKELEŞTİRİLEN YATIRIM HARCAMASI NEDENİ İLE HAK KAZANILAN YATIRIMA KATKI TUTARI</t>
  </si>
  <si>
    <t>İNDİRİMSIZ KURUMLAR VERGİSİ (Ticari kazanç (kkeg hariç) *%22)</t>
  </si>
  <si>
    <t xml:space="preserve">diğer faaliyetlerden elde edilen kazanç </t>
  </si>
  <si>
    <t>indirimli oran uygulanacak kurumlar vergisi matrahı</t>
  </si>
  <si>
    <t>1. SINIR VE 2. SINIRDAN KÜÇÜK OLANI</t>
  </si>
  <si>
    <t xml:space="preserve">indirim olmasaydı hesaplanacak kurumlar vergisi </t>
  </si>
  <si>
    <t>indirimli orana göre kurumlar vergisi hesabı</t>
  </si>
  <si>
    <t>b</t>
  </si>
  <si>
    <t>DİĞER FAALİYETLERDİN ELDE EDİLEN GELİR DOLAYISIYLA yararlanılan yatırıma katkı tutarı</t>
  </si>
  <si>
    <t>(a+b)</t>
  </si>
  <si>
    <t>TOPLAM YARARLANILAN YATIRIMA KATKI TUTARI</t>
  </si>
  <si>
    <t>TOPLAM KALAN YATIRIMA KATKI TUTARI</t>
  </si>
  <si>
    <t>GERÇEKLEŞEN YATIRIM DOLAYISYLA HAK KAZANILAN YATIRIMA KATKI TUTARINDAN KALAN</t>
  </si>
  <si>
    <t>İndirimli Kurumlar Vergisi:</t>
  </si>
  <si>
    <t>+</t>
  </si>
  <si>
    <t>Kabul Edilmeyen Giderler:</t>
  </si>
  <si>
    <t>-</t>
  </si>
  <si>
    <t>Kurumlar Vergisi istisna ve indirimleri:</t>
  </si>
  <si>
    <t>Toplam Kurumlar Vergisi Matrahı:</t>
  </si>
  <si>
    <t>Normal Kurumlar Vergisi Matrahı:</t>
  </si>
  <si>
    <t>İndirimli oran uygulanmasaydı Normal Kurumlar Vergisi:</t>
  </si>
  <si>
    <t>Toplam Kurumlar Vergisi (=Hesaplanan Geçici Vergi):</t>
  </si>
  <si>
    <t>Dönemde  kullanılan yatırıma katkı payı = Vergi Avantajı</t>
  </si>
  <si>
    <r>
      <t>Gelecek döneme devreden</t>
    </r>
    <r>
      <rPr>
        <b/>
        <sz val="11"/>
        <color indexed="8"/>
        <rFont val="Calibri"/>
        <family val="2"/>
      </rPr>
      <t xml:space="preserve"> yatırıma katkı payı (= İndirimli Kurumlar Vergisi):</t>
    </r>
  </si>
  <si>
    <t>Yatırıma katkı tutarı</t>
  </si>
  <si>
    <t>Önceki dönemlerde yararlanılan yatırıma katkı tutarı</t>
  </si>
  <si>
    <t>Kalan yatırıma katkı tutarı</t>
  </si>
  <si>
    <t>Bu dönemde hesaplanan yatırıma katkı tutarı</t>
  </si>
  <si>
    <t>Cari dönemde Dahil Toplam Yararlanılan Yatırıma katkı tutarı</t>
  </si>
  <si>
    <t>Gelecek döneme devir eden yatırıma katkı tutarı</t>
  </si>
  <si>
    <t>DEVİR (-) ÇIKTIĞINDA AŞAĞIDAKİ GİBİ HESAPLANACAK</t>
  </si>
  <si>
    <t>yatırımdan elde edilen kazanç dolayısıyla, indirimli kurular vergisi uygulanabilecek maksimum gelir vergisi matrahı</t>
  </si>
  <si>
    <t>BİRDEN FAZLA YATIRIM TEŞVİK BELGESİ OLMASI DURUMUNDA</t>
  </si>
  <si>
    <t>1-) YATIRIM TEŞVİK BELGELERİNDEN ELDE EDİEN KAZANÇLARIN AYRI AYRI TESBİT EDİLMESİ MÜMKÜNSE</t>
  </si>
  <si>
    <r>
      <t>Örnek: </t>
    </r>
    <r>
      <rPr>
        <u val="single"/>
        <sz val="13.5"/>
        <color indexed="8"/>
        <rFont val="Calibri"/>
        <family val="2"/>
      </rPr>
      <t>(G) A.Ş. 2013 hesap döneminde, 2009/15199 sayılı Karara göre düzenlenmiş yatırım teşvik belgesi kapsamındaki 1. yatırımından 300.000 TL, 2012/3305 sayılı Karara göre düzenlenmiş yatırım teşvik belgesi kapsamındaki 2. yatırımından ise 200.000 TL kazanç elde etmiştir. Ancak, (G) A.Ş.’nin 2013 hesap dönemi sonundaki kurumlar vergisi matrahı 400.000</t>
    </r>
  </si>
  <si>
    <t>İlgili teşvik belgesi kapsamında indirimli KV uygulanacak matrah</t>
  </si>
  <si>
    <t>=</t>
  </si>
  <si>
    <t xml:space="preserve">KV matrahı </t>
  </si>
  <si>
    <t>X</t>
  </si>
  <si>
    <t>Yatırım teşvik belgesi kapsamındaki ilgili yatırımdan elde edilen kazanç</t>
  </si>
  <si>
    <t>/</t>
  </si>
  <si>
    <t>Yatırım teşvik belgesi kapsamındaki yatırımlardan elde edilen toplam kazanç</t>
  </si>
  <si>
    <t>Yatırım 1 (2009/15199)        -&gt;          300.000 / (300.000 + 200.000) = %60</t>
  </si>
  <si>
    <r>
      <t>Yatırım 2 (2012/3305)      </t>
    </r>
    <r>
      <rPr>
        <u val="single"/>
        <sz val="13.5"/>
        <color indexed="8"/>
        <rFont val="Wingdings"/>
        <family val="0"/>
      </rPr>
      <t>  è  </t>
    </r>
    <r>
      <rPr>
        <u val="single"/>
        <sz val="13.5"/>
        <color indexed="8"/>
        <rFont val="Calibri"/>
        <family val="2"/>
      </rPr>
      <t>        200.000 / (300.000 + 200.000) = %40</t>
    </r>
  </si>
  <si>
    <r>
      <t>Yatırım 1 (2009/15199)     </t>
    </r>
    <r>
      <rPr>
        <u val="single"/>
        <sz val="13.5"/>
        <color indexed="8"/>
        <rFont val="Wingdings"/>
        <family val="0"/>
      </rPr>
      <t>è</t>
    </r>
    <r>
      <rPr>
        <u val="single"/>
        <sz val="13.5"/>
        <color indexed="8"/>
        <rFont val="Calibri"/>
        <family val="2"/>
      </rPr>
      <t>          400.000 x %60 = 240.000 TL</t>
    </r>
  </si>
  <si>
    <r>
      <t>Yatırım 2 (2012/3305)       </t>
    </r>
    <r>
      <rPr>
        <u val="single"/>
        <sz val="13.5"/>
        <color indexed="8"/>
        <rFont val="Wingdings"/>
        <family val="0"/>
      </rPr>
      <t>è</t>
    </r>
    <r>
      <rPr>
        <u val="single"/>
        <sz val="13.5"/>
        <color indexed="8"/>
        <rFont val="Calibri"/>
        <family val="2"/>
      </rPr>
      <t xml:space="preserve">           400.000 x %40 = 160.000 TL</t>
    </r>
  </si>
  <si>
    <t>1-) YATIRIM TEŞVİK BELGELERİNDEN ELDE EDİEN KAZANÇLARIN AYRI AYRI TESBİT EDİLMESİ MÜMKÜN DEĞİLSE DİĞER TEŞVİK BELGESİ ÖNCEKİ YATIRIM TEŞVİK BELGESİNİN BİR PARÇASI HALİNE GELMİŞSE</t>
  </si>
  <si>
    <r>
      <t xml:space="preserve">Ancak, bu şekilde bir yatırımın başka bir yatırımın parçası haline gelmesi durumunda ayrı yatırım teşvik belgeleri kapsamındaki yatırımlardan elde edilen kazançların ayrı ayrı tespit edilmesi gerekmekte olup bunun mümkün olmaması halinde ise </t>
    </r>
    <r>
      <rPr>
        <b/>
        <sz val="11"/>
        <color indexed="8"/>
        <rFont val="Calibri"/>
        <family val="2"/>
      </rPr>
      <t>yatırım teşvik belgesi kapsamındaki sabit kıymetlerin bu yatırımlar içindeki oranları dikkate alınarak</t>
    </r>
    <r>
      <rPr>
        <sz val="11"/>
        <color indexed="8"/>
        <rFont val="Calibri"/>
        <family val="2"/>
      </rPr>
      <t xml:space="preserve"> ilgili teşvik belgesinde yer alan vergi indirim oranına göre indirimli kurumlar vergisi uygulanacaktır.  Sayı: 
17192610-125[ÖZG-13/7]-91     Tarih: 03/04/2014   ÖZELGE</t>
    </r>
  </si>
  <si>
    <t>Sabit Kıymetler</t>
  </si>
  <si>
    <t>Amortisman Düşülmeden Önceki Brüt Tutarlar</t>
  </si>
  <si>
    <t>250-Arazi ve Arslara</t>
  </si>
  <si>
    <t>252-Binalar</t>
  </si>
  <si>
    <t>255 Demirbaşlar</t>
  </si>
  <si>
    <t>253- Tesis Makine ve Cihazlar</t>
  </si>
  <si>
    <t>258- Yapılmakta Olan Yatırımlar -1</t>
  </si>
  <si>
    <t>258- Yapılmakta Olan Yatırımlar -2</t>
  </si>
  <si>
    <t>toplam</t>
  </si>
  <si>
    <t>boş arazi ve arsalar</t>
  </si>
  <si>
    <t>(-)</t>
  </si>
  <si>
    <t>TOPLAM SABİT KIYMET</t>
  </si>
  <si>
    <t>Yatırımların birbirine oranı</t>
  </si>
  <si>
    <t>Yapılmakta olan yatırım-1</t>
  </si>
  <si>
    <t>yapılmakta olan yatırım -2</t>
  </si>
  <si>
    <t>KURUMLAR VERGİSİ MATRAHI</t>
  </si>
  <si>
    <t>YATIRIM-1'DEN ELDE EDİLEN KAZANÇ</t>
  </si>
  <si>
    <t>YATIRIM-2'DEN ELDE EDİLEN KAZANÇ</t>
  </si>
  <si>
    <t>DİĞER FAALİYETLERDEN ELDE EDİLEN KAZANÇ</t>
  </si>
  <si>
    <t>YATIRIM HARCAMASI TOPLAMI</t>
  </si>
  <si>
    <t>SABİT KIYMET TOPLAMI</t>
  </si>
  <si>
    <t>YATIRIM DAHİL TOPLAM SABİT KIYMET</t>
  </si>
  <si>
    <t>YATIRIM HARCAMASI ORANI</t>
  </si>
  <si>
    <t>DİĞER FAALİYETLERN ORANI</t>
  </si>
  <si>
    <t xml:space="preserve">YATIRIM-1 </t>
  </si>
  <si>
    <t>Yatırımdan elde edilen kazanç</t>
  </si>
  <si>
    <t>diğer faaliyetlerden elde edilen kazanç</t>
  </si>
  <si>
    <t>YATIRIM-2</t>
  </si>
  <si>
    <t>Diğer faaliyetlerden elde edilen kazanç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</si>
</sst>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\ _₺_-;\-* #,##0.00\ _₺_-;_-* \-??\ _₺_-;_-@_-"/>
    <numFmt numFmtId="166" formatCode="0%"/>
    <numFmt numFmtId="167" formatCode="0.00%"/>
    <numFmt numFmtId="168" formatCode="_-* #,##0.000\ _₺_-;\-* #,##0.000\ _₺_-;_-* \-??\ _₺_-;_-@_-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u val="single"/>
      <sz val="12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3.5"/>
      <color indexed="8"/>
      <name val="Calibri"/>
      <family val="2"/>
    </font>
    <font>
      <u val="single"/>
      <sz val="13.5"/>
      <color indexed="8"/>
      <name val="Calibri"/>
      <family val="2"/>
    </font>
    <font>
      <sz val="13.5"/>
      <color indexed="8"/>
      <name val="Calibri"/>
      <family val="2"/>
    </font>
    <font>
      <u val="single"/>
      <sz val="13.5"/>
      <color indexed="8"/>
      <name val="Wingdings"/>
      <family val="0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12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0" borderId="1" xfId="0" applyFont="1" applyBorder="1" applyAlignment="1">
      <alignment/>
    </xf>
    <xf numFmtId="164" fontId="5" fillId="0" borderId="0" xfId="20" applyNumberFormat="1" applyFont="1" applyFill="1" applyBorder="1" applyAlignment="1" applyProtection="1">
      <alignment/>
      <protection/>
    </xf>
    <xf numFmtId="165" fontId="0" fillId="0" borderId="1" xfId="15" applyFont="1" applyFill="1" applyBorder="1" applyAlignment="1" applyProtection="1">
      <alignment/>
      <protection/>
    </xf>
    <xf numFmtId="166" fontId="0" fillId="0" borderId="1" xfId="0" applyNumberFormat="1" applyBorder="1" applyAlignment="1">
      <alignment/>
    </xf>
    <xf numFmtId="165" fontId="0" fillId="0" borderId="1" xfId="0" applyNumberFormat="1" applyFill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2" xfId="0" applyFont="1" applyBorder="1" applyAlignment="1">
      <alignment horizontal="center" vertical="center" wrapText="1"/>
    </xf>
    <xf numFmtId="165" fontId="0" fillId="3" borderId="3" xfId="15" applyFont="1" applyFill="1" applyBorder="1" applyAlignment="1" applyProtection="1">
      <alignment horizontal="center" vertical="center"/>
      <protection/>
    </xf>
    <xf numFmtId="165" fontId="0" fillId="3" borderId="1" xfId="15" applyFont="1" applyFill="1" applyBorder="1" applyAlignment="1" applyProtection="1">
      <alignment horizontal="right"/>
      <protection/>
    </xf>
    <xf numFmtId="164" fontId="0" fillId="0" borderId="4" xfId="0" applyFont="1" applyBorder="1" applyAlignment="1">
      <alignment/>
    </xf>
    <xf numFmtId="165" fontId="0" fillId="0" borderId="4" xfId="15" applyFont="1" applyFill="1" applyBorder="1" applyAlignment="1" applyProtection="1">
      <alignment/>
      <protection/>
    </xf>
    <xf numFmtId="164" fontId="0" fillId="0" borderId="5" xfId="0" applyFont="1" applyBorder="1" applyAlignment="1">
      <alignment horizontal="center"/>
    </xf>
    <xf numFmtId="165" fontId="0" fillId="0" borderId="0" xfId="15" applyFont="1" applyFill="1" applyBorder="1" applyAlignment="1" applyProtection="1">
      <alignment/>
      <protection/>
    </xf>
    <xf numFmtId="165" fontId="0" fillId="3" borderId="0" xfId="15" applyFont="1" applyFill="1" applyBorder="1" applyAlignment="1" applyProtection="1">
      <alignment/>
      <protection/>
    </xf>
    <xf numFmtId="164" fontId="0" fillId="0" borderId="2" xfId="0" applyFont="1" applyBorder="1" applyAlignment="1">
      <alignment/>
    </xf>
    <xf numFmtId="164" fontId="0" fillId="0" borderId="6" xfId="0" applyBorder="1" applyAlignment="1">
      <alignment/>
    </xf>
    <xf numFmtId="164" fontId="0" fillId="0" borderId="6" xfId="0" applyBorder="1" applyAlignment="1">
      <alignment/>
    </xf>
    <xf numFmtId="167" fontId="0" fillId="0" borderId="3" xfId="0" applyNumberFormat="1" applyBorder="1" applyAlignment="1">
      <alignment/>
    </xf>
    <xf numFmtId="165" fontId="0" fillId="3" borderId="0" xfId="0" applyNumberFormat="1" applyFill="1" applyAlignment="1">
      <alignment/>
    </xf>
    <xf numFmtId="164" fontId="0" fillId="0" borderId="2" xfId="0" applyFont="1" applyBorder="1" applyAlignment="1">
      <alignment/>
    </xf>
    <xf numFmtId="165" fontId="3" fillId="0" borderId="3" xfId="15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0" fillId="0" borderId="0" xfId="0" applyAlignment="1">
      <alignment horizontal="center"/>
    </xf>
    <xf numFmtId="165" fontId="0" fillId="0" borderId="3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4" fontId="3" fillId="4" borderId="2" xfId="0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 vertical="center"/>
    </xf>
    <xf numFmtId="164" fontId="3" fillId="0" borderId="4" xfId="0" applyFont="1" applyBorder="1" applyAlignment="1">
      <alignment horizontal="left" vertical="center" wrapText="1"/>
    </xf>
    <xf numFmtId="164" fontId="3" fillId="0" borderId="1" xfId="0" applyFont="1" applyBorder="1" applyAlignment="1">
      <alignment wrapText="1"/>
    </xf>
    <xf numFmtId="167" fontId="0" fillId="0" borderId="1" xfId="15" applyNumberFormat="1" applyFont="1" applyFill="1" applyBorder="1" applyAlignment="1" applyProtection="1">
      <alignment/>
      <protection/>
    </xf>
    <xf numFmtId="165" fontId="3" fillId="0" borderId="1" xfId="0" applyNumberFormat="1" applyFont="1" applyFill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2" fillId="0" borderId="10" xfId="0" applyFont="1" applyBorder="1" applyAlignment="1">
      <alignment/>
    </xf>
    <xf numFmtId="164" fontId="3" fillId="0" borderId="0" xfId="0" applyFont="1" applyBorder="1" applyAlignment="1">
      <alignment/>
    </xf>
    <xf numFmtId="164" fontId="0" fillId="0" borderId="11" xfId="0" applyBorder="1" applyAlignment="1">
      <alignment/>
    </xf>
    <xf numFmtId="164" fontId="8" fillId="0" borderId="0" xfId="0" applyFont="1" applyBorder="1" applyAlignment="1">
      <alignment/>
    </xf>
    <xf numFmtId="164" fontId="0" fillId="0" borderId="10" xfId="0" applyBorder="1" applyAlignment="1">
      <alignment/>
    </xf>
    <xf numFmtId="164" fontId="3" fillId="0" borderId="12" xfId="0" applyFont="1" applyBorder="1" applyAlignment="1">
      <alignment horizontal="center" vertical="center"/>
    </xf>
    <xf numFmtId="164" fontId="0" fillId="0" borderId="13" xfId="0" applyFont="1" applyBorder="1" applyAlignment="1">
      <alignment/>
    </xf>
    <xf numFmtId="164" fontId="0" fillId="0" borderId="5" xfId="0" applyBorder="1" applyAlignment="1">
      <alignment/>
    </xf>
    <xf numFmtId="165" fontId="0" fillId="0" borderId="14" xfId="0" applyNumberFormat="1" applyFill="1" applyBorder="1" applyAlignment="1">
      <alignment/>
    </xf>
    <xf numFmtId="164" fontId="0" fillId="0" borderId="15" xfId="0" applyFont="1" applyBorder="1" applyAlignment="1">
      <alignment/>
    </xf>
    <xf numFmtId="164" fontId="0" fillId="0" borderId="16" xfId="0" applyBorder="1" applyAlignment="1">
      <alignment/>
    </xf>
    <xf numFmtId="164" fontId="3" fillId="0" borderId="17" xfId="0" applyFont="1" applyBorder="1" applyAlignment="1">
      <alignment horizontal="center" vertical="center"/>
    </xf>
    <xf numFmtId="165" fontId="0" fillId="0" borderId="3" xfId="0" applyNumberFormat="1" applyBorder="1" applyAlignment="1">
      <alignment/>
    </xf>
    <xf numFmtId="164" fontId="0" fillId="0" borderId="18" xfId="0" applyFont="1" applyBorder="1" applyAlignment="1">
      <alignment/>
    </xf>
    <xf numFmtId="164" fontId="0" fillId="0" borderId="19" xfId="0" applyFont="1" applyBorder="1" applyAlignment="1">
      <alignment horizontal="left" vertical="center" wrapText="1"/>
    </xf>
    <xf numFmtId="164" fontId="3" fillId="0" borderId="20" xfId="0" applyFont="1" applyBorder="1" applyAlignment="1">
      <alignment vertical="center"/>
    </xf>
    <xf numFmtId="164" fontId="0" fillId="0" borderId="13" xfId="0" applyFont="1" applyBorder="1" applyAlignment="1">
      <alignment horizontal="right"/>
    </xf>
    <xf numFmtId="167" fontId="0" fillId="0" borderId="14" xfId="0" applyNumberFormat="1" applyBorder="1" applyAlignment="1">
      <alignment/>
    </xf>
    <xf numFmtId="164" fontId="3" fillId="0" borderId="21" xfId="0" applyFont="1" applyBorder="1" applyAlignment="1">
      <alignment horizontal="center" vertical="center"/>
    </xf>
    <xf numFmtId="164" fontId="0" fillId="0" borderId="22" xfId="0" applyFont="1" applyBorder="1" applyAlignment="1">
      <alignment horizontal="left" wrapText="1"/>
    </xf>
    <xf numFmtId="165" fontId="2" fillId="0" borderId="23" xfId="15" applyFont="1" applyFill="1" applyBorder="1" applyAlignment="1" applyProtection="1">
      <alignment horizontal="center" vertical="center"/>
      <protection/>
    </xf>
    <xf numFmtId="164" fontId="0" fillId="0" borderId="11" xfId="0" applyFont="1" applyBorder="1" applyAlignment="1">
      <alignment vertical="center"/>
    </xf>
    <xf numFmtId="164" fontId="0" fillId="0" borderId="17" xfId="0" applyFont="1" applyBorder="1" applyAlignment="1">
      <alignment horizontal="center" vertical="center"/>
    </xf>
    <xf numFmtId="165" fontId="0" fillId="0" borderId="1" xfId="0" applyNumberFormat="1" applyBorder="1" applyAlignment="1">
      <alignment/>
    </xf>
    <xf numFmtId="164" fontId="0" fillId="0" borderId="6" xfId="0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0" fillId="0" borderId="1" xfId="0" applyFont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65" fontId="0" fillId="0" borderId="23" xfId="15" applyFont="1" applyFill="1" applyBorder="1" applyAlignment="1" applyProtection="1">
      <alignment/>
      <protection/>
    </xf>
    <xf numFmtId="165" fontId="0" fillId="0" borderId="23" xfId="0" applyNumberFormat="1" applyFill="1" applyBorder="1" applyAlignment="1">
      <alignment/>
    </xf>
    <xf numFmtId="165" fontId="0" fillId="0" borderId="0" xfId="0" applyNumberFormat="1" applyAlignment="1">
      <alignment/>
    </xf>
    <xf numFmtId="164" fontId="3" fillId="4" borderId="2" xfId="0" applyFont="1" applyFill="1" applyBorder="1" applyAlignment="1">
      <alignment horizontal="left" vertical="top" wrapText="1"/>
    </xf>
    <xf numFmtId="165" fontId="3" fillId="4" borderId="3" xfId="0" applyNumberFormat="1" applyFont="1" applyFill="1" applyBorder="1" applyAlignment="1">
      <alignment vertical="center"/>
    </xf>
    <xf numFmtId="164" fontId="3" fillId="0" borderId="2" xfId="0" applyFont="1" applyFill="1" applyBorder="1" applyAlignment="1">
      <alignment/>
    </xf>
    <xf numFmtId="164" fontId="3" fillId="0" borderId="6" xfId="0" applyFont="1" applyFill="1" applyBorder="1" applyAlignment="1">
      <alignment/>
    </xf>
    <xf numFmtId="164" fontId="3" fillId="0" borderId="23" xfId="0" applyFont="1" applyFill="1" applyBorder="1" applyAlignment="1">
      <alignment/>
    </xf>
    <xf numFmtId="165" fontId="3" fillId="0" borderId="3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0" fillId="0" borderId="2" xfId="0" applyFill="1" applyBorder="1" applyAlignment="1">
      <alignment/>
    </xf>
    <xf numFmtId="164" fontId="0" fillId="0" borderId="6" xfId="0" applyFont="1" applyFill="1" applyBorder="1" applyAlignment="1">
      <alignment/>
    </xf>
    <xf numFmtId="165" fontId="0" fillId="0" borderId="3" xfId="0" applyNumberFormat="1" applyFill="1" applyBorder="1" applyAlignment="1">
      <alignment/>
    </xf>
    <xf numFmtId="165" fontId="0" fillId="0" borderId="6" xfId="15" applyFont="1" applyFill="1" applyBorder="1" applyAlignment="1" applyProtection="1">
      <alignment/>
      <protection/>
    </xf>
    <xf numFmtId="168" fontId="0" fillId="0" borderId="6" xfId="15" applyNumberFormat="1" applyFont="1" applyFill="1" applyBorder="1" applyAlignment="1" applyProtection="1">
      <alignment/>
      <protection/>
    </xf>
    <xf numFmtId="169" fontId="0" fillId="0" borderId="23" xfId="0" applyNumberFormat="1" applyBorder="1" applyAlignment="1">
      <alignment/>
    </xf>
    <xf numFmtId="169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5" fontId="3" fillId="0" borderId="0" xfId="15" applyFont="1" applyFill="1" applyBorder="1" applyAlignment="1" applyProtection="1">
      <alignment/>
      <protection/>
    </xf>
    <xf numFmtId="166" fontId="0" fillId="0" borderId="6" xfId="0" applyNumberFormat="1" applyBorder="1" applyAlignment="1">
      <alignment/>
    </xf>
    <xf numFmtId="166" fontId="0" fillId="0" borderId="0" xfId="0" applyNumberFormat="1" applyAlignment="1">
      <alignment/>
    </xf>
    <xf numFmtId="169" fontId="0" fillId="0" borderId="6" xfId="0" applyNumberFormat="1" applyBorder="1" applyAlignment="1">
      <alignment/>
    </xf>
    <xf numFmtId="169" fontId="3" fillId="0" borderId="0" xfId="0" applyNumberFormat="1" applyFont="1" applyAlignment="1">
      <alignment/>
    </xf>
    <xf numFmtId="164" fontId="3" fillId="0" borderId="2" xfId="0" applyFont="1" applyBorder="1" applyAlignment="1">
      <alignment/>
    </xf>
    <xf numFmtId="164" fontId="10" fillId="0" borderId="7" xfId="0" applyFont="1" applyBorder="1" applyAlignment="1">
      <alignment/>
    </xf>
    <xf numFmtId="164" fontId="0" fillId="0" borderId="1" xfId="0" applyFont="1" applyBorder="1" applyAlignment="1">
      <alignment horizontal="right"/>
    </xf>
    <xf numFmtId="169" fontId="0" fillId="0" borderId="1" xfId="0" applyNumberFormat="1" applyBorder="1" applyAlignment="1">
      <alignment/>
    </xf>
    <xf numFmtId="165" fontId="0" fillId="3" borderId="1" xfId="15" applyFont="1" applyFill="1" applyBorder="1" applyAlignment="1" applyProtection="1">
      <alignment/>
      <protection/>
    </xf>
    <xf numFmtId="164" fontId="0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5" fontId="2" fillId="0" borderId="1" xfId="15" applyFont="1" applyFill="1" applyBorder="1" applyAlignment="1" applyProtection="1">
      <alignment/>
      <protection/>
    </xf>
    <xf numFmtId="164" fontId="0" fillId="0" borderId="2" xfId="0" applyFont="1" applyBorder="1" applyAlignment="1">
      <alignment horizontal="left" vertical="center" wrapText="1"/>
    </xf>
    <xf numFmtId="164" fontId="0" fillId="0" borderId="19" xfId="0" applyFont="1" applyBorder="1" applyAlignment="1">
      <alignment horizontal="right"/>
    </xf>
    <xf numFmtId="165" fontId="0" fillId="0" borderId="19" xfId="15" applyFont="1" applyFill="1" applyBorder="1" applyAlignment="1" applyProtection="1">
      <alignment/>
      <protection/>
    </xf>
    <xf numFmtId="164" fontId="11" fillId="0" borderId="0" xfId="0" applyFont="1" applyBorder="1" applyAlignment="1">
      <alignment horizontal="center"/>
    </xf>
    <xf numFmtId="164" fontId="2" fillId="3" borderId="0" xfId="0" applyFont="1" applyFill="1" applyAlignment="1">
      <alignment/>
    </xf>
    <xf numFmtId="164" fontId="0" fillId="3" borderId="0" xfId="0" applyFill="1" applyAlignment="1">
      <alignment/>
    </xf>
    <xf numFmtId="164" fontId="12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14" fillId="0" borderId="4" xfId="0" applyFont="1" applyBorder="1" applyAlignment="1">
      <alignment horizontal="left" vertical="center"/>
    </xf>
    <xf numFmtId="164" fontId="13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0" borderId="0" xfId="0" applyAlignment="1">
      <alignment wrapText="1"/>
    </xf>
    <xf numFmtId="164" fontId="2" fillId="3" borderId="0" xfId="0" applyFont="1" applyFill="1" applyBorder="1" applyAlignment="1">
      <alignment horizontal="left" wrapText="1"/>
    </xf>
    <xf numFmtId="164" fontId="0" fillId="0" borderId="0" xfId="0" applyFont="1" applyBorder="1" applyAlignment="1">
      <alignment horizontal="left" wrapText="1"/>
    </xf>
    <xf numFmtId="164" fontId="0" fillId="0" borderId="0" xfId="0" applyAlignment="1">
      <alignment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wrapText="1"/>
    </xf>
    <xf numFmtId="167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hmetbarlak3@hotmail.com" TargetMode="External" /><Relationship Id="rId2" Type="http://schemas.openxmlformats.org/officeDocument/2006/relationships/hyperlink" Target="http://www.ahmetbarlak.com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tabSelected="1" workbookViewId="0" topLeftCell="A1">
      <selection activeCell="I13" sqref="I13"/>
    </sheetView>
  </sheetViews>
  <sheetFormatPr defaultColWidth="9.140625" defaultRowHeight="15"/>
  <cols>
    <col min="3" max="3" width="14.8515625" style="0" customWidth="1"/>
    <col min="5" max="5" width="37.7109375" style="0" customWidth="1"/>
    <col min="6" max="6" width="22.8515625" style="0" customWidth="1"/>
    <col min="7" max="7" width="20.421875" style="0" customWidth="1"/>
    <col min="8" max="8" width="26.140625" style="0" customWidth="1"/>
    <col min="10" max="10" width="2.00390625" style="0" customWidth="1"/>
    <col min="14" max="14" width="18.28125" style="0" customWidth="1"/>
    <col min="15" max="15" width="16.140625" style="0" customWidth="1"/>
    <col min="16" max="16" width="19.57421875" style="0" customWidth="1"/>
  </cols>
  <sheetData>
    <row r="1" spans="1:10" ht="12.75">
      <c r="A1" s="1" t="s">
        <v>0</v>
      </c>
      <c r="B1" s="2" t="s">
        <v>1</v>
      </c>
      <c r="G1" s="3" t="s">
        <v>2</v>
      </c>
      <c r="H1" s="4"/>
      <c r="I1" s="4"/>
      <c r="J1" s="4"/>
    </row>
    <row r="2" ht="12.75">
      <c r="K2" s="1" t="s">
        <v>3</v>
      </c>
    </row>
    <row r="3" spans="5:11" ht="12.75">
      <c r="E3" s="5" t="s">
        <v>4</v>
      </c>
      <c r="F3" s="5" t="s">
        <v>5</v>
      </c>
      <c r="G3" s="5" t="s">
        <v>6</v>
      </c>
      <c r="K3" s="6" t="s">
        <v>7</v>
      </c>
    </row>
    <row r="4" spans="2:11" ht="12.75">
      <c r="B4" t="s">
        <v>8</v>
      </c>
      <c r="E4" s="7">
        <v>5800000</v>
      </c>
      <c r="F4" s="8">
        <v>0.4</v>
      </c>
      <c r="G4" s="9">
        <f>E4*F4</f>
        <v>2320000</v>
      </c>
      <c r="K4" s="6" t="s">
        <v>9</v>
      </c>
    </row>
    <row r="7" spans="5:14" ht="57.75" customHeight="1">
      <c r="E7" s="10" t="s">
        <v>10</v>
      </c>
      <c r="F7" s="5" t="s">
        <v>5</v>
      </c>
      <c r="G7" s="10" t="s">
        <v>11</v>
      </c>
      <c r="L7" s="11" t="s">
        <v>12</v>
      </c>
      <c r="M7" s="11"/>
      <c r="N7" s="12">
        <v>450000</v>
      </c>
    </row>
    <row r="8" spans="5:7" ht="12.75">
      <c r="E8" s="13">
        <v>3006902.9</v>
      </c>
      <c r="F8" s="8">
        <v>0.4</v>
      </c>
      <c r="G8" s="9">
        <f>E8*F8</f>
        <v>1202761.16</v>
      </c>
    </row>
    <row r="9" spans="12:16" ht="12.75">
      <c r="L9" s="14" t="s">
        <v>13</v>
      </c>
      <c r="M9" s="14"/>
      <c r="N9" s="14"/>
      <c r="O9" s="14"/>
      <c r="P9" s="15">
        <f>E8</f>
        <v>3006902.9</v>
      </c>
    </row>
    <row r="10" spans="12:16" ht="12.75">
      <c r="L10" s="16" t="s">
        <v>14</v>
      </c>
      <c r="M10" s="16"/>
      <c r="N10" s="16"/>
      <c r="P10" s="17">
        <v>4978044.97</v>
      </c>
    </row>
    <row r="11" spans="2:16" ht="12.75">
      <c r="B11" s="2" t="s">
        <v>15</v>
      </c>
      <c r="L11" t="s">
        <v>16</v>
      </c>
      <c r="P11" s="18">
        <f>P9/P10</f>
        <v>0.604032892053203</v>
      </c>
    </row>
    <row r="12" spans="2:7" ht="12.75">
      <c r="B12" s="19" t="s">
        <v>17</v>
      </c>
      <c r="C12" s="20"/>
      <c r="D12" s="20"/>
      <c r="E12" s="21"/>
      <c r="F12" s="21" t="s">
        <v>18</v>
      </c>
      <c r="G12" s="22">
        <v>0.044</v>
      </c>
    </row>
    <row r="13" spans="12:16" ht="12.75">
      <c r="L13" t="s">
        <v>19</v>
      </c>
      <c r="P13" s="18">
        <f>N7*P11</f>
        <v>271814.80142394133</v>
      </c>
    </row>
    <row r="14" spans="12:16" ht="12.75">
      <c r="L14" t="s">
        <v>20</v>
      </c>
      <c r="P14" s="23">
        <f>N7-P13</f>
        <v>178185.19857605867</v>
      </c>
    </row>
    <row r="16" spans="2:8" ht="12.75">
      <c r="B16" s="24" t="s">
        <v>21</v>
      </c>
      <c r="C16" s="21"/>
      <c r="D16" s="21"/>
      <c r="E16" s="21"/>
      <c r="F16" s="21"/>
      <c r="G16" s="25">
        <f>P13</f>
        <v>271814.80142394133</v>
      </c>
      <c r="H16" s="26"/>
    </row>
    <row r="17" spans="7:8" ht="12.75">
      <c r="G17" s="27"/>
      <c r="H17" s="26"/>
    </row>
    <row r="18" spans="2:8" ht="12.75">
      <c r="B18" s="24" t="s">
        <v>22</v>
      </c>
      <c r="C18" s="21"/>
      <c r="D18" s="21"/>
      <c r="E18" s="21"/>
      <c r="F18" s="21"/>
      <c r="G18" s="28">
        <f>G16*22/100</f>
        <v>59799.25631326709</v>
      </c>
      <c r="H18" s="26"/>
    </row>
    <row r="19" spans="7:8" ht="12.75">
      <c r="G19" s="27"/>
      <c r="H19" s="26"/>
    </row>
    <row r="20" spans="2:8" ht="12.75">
      <c r="B20" s="24" t="s">
        <v>23</v>
      </c>
      <c r="C20" s="21"/>
      <c r="D20" s="21"/>
      <c r="E20" s="21"/>
      <c r="F20" s="21"/>
      <c r="G20" s="29">
        <v>0.044</v>
      </c>
      <c r="H20" s="26"/>
    </row>
    <row r="21" spans="1:8" ht="12.75">
      <c r="A21" s="26"/>
      <c r="G21" s="27"/>
      <c r="H21" s="26"/>
    </row>
    <row r="22" spans="1:8" ht="12.75">
      <c r="A22" s="26"/>
      <c r="B22" s="24" t="s">
        <v>24</v>
      </c>
      <c r="C22" s="21"/>
      <c r="D22" s="21"/>
      <c r="E22" s="21"/>
      <c r="F22" s="21"/>
      <c r="G22" s="28">
        <f>G16*G20</f>
        <v>11959.851262653418</v>
      </c>
      <c r="H22" s="26"/>
    </row>
    <row r="23" ht="12.75">
      <c r="A23" s="26"/>
    </row>
    <row r="24" spans="1:7" ht="32.25" customHeight="1">
      <c r="A24" t="s">
        <v>25</v>
      </c>
      <c r="B24" s="30" t="s">
        <v>26</v>
      </c>
      <c r="C24" s="30"/>
      <c r="D24" s="30"/>
      <c r="E24" s="30"/>
      <c r="F24" s="30"/>
      <c r="G24" s="31">
        <f>G18-G22</f>
        <v>47839.40505061367</v>
      </c>
    </row>
    <row r="26" spans="3:6" ht="15">
      <c r="C26" s="2"/>
      <c r="D26" s="2"/>
      <c r="E26" s="2"/>
      <c r="F26" s="2"/>
    </row>
    <row r="27" spans="3:6" ht="41.25" customHeight="1">
      <c r="C27" s="32" t="s">
        <v>27</v>
      </c>
      <c r="D27" s="32"/>
      <c r="E27" s="32"/>
      <c r="F27" s="32"/>
    </row>
    <row r="28" spans="3:6" ht="60">
      <c r="C28" s="10" t="s">
        <v>28</v>
      </c>
      <c r="D28" s="5" t="s">
        <v>5</v>
      </c>
      <c r="E28" s="33" t="s">
        <v>29</v>
      </c>
      <c r="F28" s="10" t="s">
        <v>30</v>
      </c>
    </row>
    <row r="29" spans="3:6" ht="12.75">
      <c r="C29" s="7">
        <v>5800000</v>
      </c>
      <c r="D29" s="34">
        <v>0.4</v>
      </c>
      <c r="E29" s="34">
        <v>0.5</v>
      </c>
      <c r="F29" s="35">
        <f>C29*D29*E29</f>
        <v>1160000</v>
      </c>
    </row>
    <row r="31" spans="1:8" ht="19.5" customHeight="1">
      <c r="A31" s="36"/>
      <c r="B31" s="37"/>
      <c r="C31" s="37"/>
      <c r="D31" s="37"/>
      <c r="E31" s="37"/>
      <c r="F31" s="37"/>
      <c r="G31" s="38"/>
      <c r="H31" s="26"/>
    </row>
    <row r="32" spans="1:8" ht="12.75">
      <c r="A32" s="39"/>
      <c r="B32" s="40" t="s">
        <v>31</v>
      </c>
      <c r="C32" s="26"/>
      <c r="D32" s="26"/>
      <c r="E32" s="26"/>
      <c r="F32" s="26"/>
      <c r="G32" s="41"/>
      <c r="H32" s="26"/>
    </row>
    <row r="33" spans="1:8" ht="12.75">
      <c r="A33" s="39"/>
      <c r="B33" s="42" t="s">
        <v>32</v>
      </c>
      <c r="C33" s="26"/>
      <c r="D33" s="26"/>
      <c r="E33" s="26"/>
      <c r="F33" s="26"/>
      <c r="G33" s="41"/>
      <c r="H33" s="26"/>
    </row>
    <row r="34" spans="1:8" ht="12.75">
      <c r="A34" s="43"/>
      <c r="B34" s="26"/>
      <c r="C34" s="26"/>
      <c r="D34" s="26"/>
      <c r="E34" s="26"/>
      <c r="F34" s="26"/>
      <c r="G34" s="41"/>
      <c r="H34" s="26"/>
    </row>
    <row r="35" spans="1:8" ht="12.75">
      <c r="A35" s="43"/>
      <c r="B35" s="40" t="s">
        <v>33</v>
      </c>
      <c r="C35" s="26"/>
      <c r="D35" s="26"/>
      <c r="E35" s="26"/>
      <c r="F35" s="26"/>
      <c r="G35" s="41"/>
      <c r="H35" s="26"/>
    </row>
    <row r="36" spans="1:8" ht="12.75">
      <c r="A36" s="44" t="s">
        <v>34</v>
      </c>
      <c r="B36" s="45" t="s">
        <v>35</v>
      </c>
      <c r="C36" s="46"/>
      <c r="D36" s="46"/>
      <c r="E36" s="46"/>
      <c r="F36" s="47">
        <f>F53</f>
        <v>1202761.16</v>
      </c>
      <c r="G36" s="41"/>
      <c r="H36" s="26"/>
    </row>
    <row r="37" spans="1:8" ht="12.75">
      <c r="A37" s="44"/>
      <c r="B37" s="48" t="s">
        <v>36</v>
      </c>
      <c r="C37" s="14"/>
      <c r="D37" s="14"/>
      <c r="E37" s="14"/>
      <c r="F37" s="49"/>
      <c r="G37" s="41"/>
      <c r="H37" s="26"/>
    </row>
    <row r="38" spans="1:8" ht="12.75">
      <c r="A38" s="50" t="s">
        <v>37</v>
      </c>
      <c r="B38" s="45" t="s">
        <v>38</v>
      </c>
      <c r="C38" s="46"/>
      <c r="D38" s="46"/>
      <c r="E38" s="46"/>
      <c r="F38" s="51">
        <f>IF((F36-G24-F89)&lt;0,0,(F36-G24-F89))</f>
        <v>332411.39494938625</v>
      </c>
      <c r="G38" s="41"/>
      <c r="H38" s="26"/>
    </row>
    <row r="39" spans="1:8" ht="12.75">
      <c r="A39" s="50"/>
      <c r="B39" s="52" t="s">
        <v>39</v>
      </c>
      <c r="C39" s="26"/>
      <c r="D39" s="26"/>
      <c r="E39" s="26"/>
      <c r="F39" s="49"/>
      <c r="G39" s="41"/>
      <c r="H39" s="26"/>
    </row>
    <row r="40" spans="1:8" ht="41.25" customHeight="1">
      <c r="A40" s="50"/>
      <c r="B40" s="53" t="s">
        <v>40</v>
      </c>
      <c r="C40" s="53"/>
      <c r="D40" s="53"/>
      <c r="E40" s="53"/>
      <c r="F40" s="53"/>
      <c r="G40" s="41"/>
      <c r="H40" s="26"/>
    </row>
    <row r="41" spans="1:8" ht="12.75">
      <c r="A41" s="54"/>
      <c r="B41" s="55" t="s">
        <v>41</v>
      </c>
      <c r="C41" s="55"/>
      <c r="D41" s="55"/>
      <c r="E41" s="55"/>
      <c r="F41" s="56">
        <v>0.044</v>
      </c>
      <c r="G41" s="41"/>
      <c r="H41" s="26"/>
    </row>
    <row r="42" spans="1:8" ht="47.25" customHeight="1">
      <c r="A42" s="57" t="s">
        <v>42</v>
      </c>
      <c r="B42" s="58" t="s">
        <v>43</v>
      </c>
      <c r="C42" s="58"/>
      <c r="D42" s="58"/>
      <c r="E42" s="58"/>
      <c r="F42" s="59">
        <f>F38/(0.22-0.044)</f>
        <v>1888701.1076669674</v>
      </c>
      <c r="G42" s="60" t="s">
        <v>44</v>
      </c>
      <c r="H42" s="26"/>
    </row>
    <row r="43" spans="1:8" ht="12.75">
      <c r="A43" s="43"/>
      <c r="B43" s="26"/>
      <c r="C43" s="26"/>
      <c r="D43" s="26"/>
      <c r="E43" s="26"/>
      <c r="F43" s="26"/>
      <c r="G43" s="41"/>
      <c r="H43" s="26"/>
    </row>
    <row r="44" spans="1:8" ht="12.75">
      <c r="A44" s="43"/>
      <c r="B44" s="40" t="s">
        <v>45</v>
      </c>
      <c r="C44" s="26"/>
      <c r="D44" s="26"/>
      <c r="E44" s="26"/>
      <c r="F44" s="26"/>
      <c r="G44" s="41"/>
      <c r="H44" s="26"/>
    </row>
    <row r="45" spans="1:8" ht="12.75">
      <c r="A45" s="61" t="s">
        <v>34</v>
      </c>
      <c r="B45" s="21" t="s">
        <v>46</v>
      </c>
      <c r="C45" s="21"/>
      <c r="D45" s="21"/>
      <c r="E45" s="21"/>
      <c r="F45" s="7">
        <f>N7</f>
        <v>450000</v>
      </c>
      <c r="G45" s="41"/>
      <c r="H45" s="26"/>
    </row>
    <row r="46" spans="1:8" ht="21.75" customHeight="1">
      <c r="A46" s="61" t="s">
        <v>37</v>
      </c>
      <c r="B46" s="21" t="s">
        <v>47</v>
      </c>
      <c r="C46" s="21"/>
      <c r="D46" s="21"/>
      <c r="E46" s="21"/>
      <c r="F46" s="62">
        <f>P13</f>
        <v>271814.80142394133</v>
      </c>
      <c r="G46" s="41"/>
      <c r="H46" s="26"/>
    </row>
    <row r="47" spans="1:8" ht="12.75" customHeight="1">
      <c r="A47" s="61" t="s">
        <v>48</v>
      </c>
      <c r="B47" s="63" t="s">
        <v>49</v>
      </c>
      <c r="C47" s="63"/>
      <c r="D47" s="63"/>
      <c r="E47" s="63"/>
      <c r="F47" s="64">
        <f>F45-F46</f>
        <v>178185.19857605867</v>
      </c>
      <c r="G47" s="65" t="s">
        <v>45</v>
      </c>
      <c r="H47" s="26"/>
    </row>
    <row r="48" spans="1:8" ht="12.75">
      <c r="A48" s="61"/>
      <c r="B48" s="63"/>
      <c r="C48" s="63"/>
      <c r="D48" s="63"/>
      <c r="E48" s="63"/>
      <c r="F48" s="64"/>
      <c r="G48" s="65"/>
      <c r="H48" s="26"/>
    </row>
    <row r="49" spans="1:8" ht="12.75">
      <c r="A49" s="66"/>
      <c r="B49" s="67"/>
      <c r="C49" s="67"/>
      <c r="D49" s="67"/>
      <c r="E49" s="67"/>
      <c r="F49" s="67"/>
      <c r="G49" s="68"/>
      <c r="H49" s="26"/>
    </row>
    <row r="52" ht="12.75">
      <c r="A52" s="1" t="s">
        <v>50</v>
      </c>
    </row>
    <row r="53" spans="2:6" ht="12.75" customHeight="1">
      <c r="B53" s="69" t="s">
        <v>51</v>
      </c>
      <c r="C53" s="69"/>
      <c r="D53" s="69"/>
      <c r="E53" s="69"/>
      <c r="F53" s="70">
        <f>G8</f>
        <v>1202761.16</v>
      </c>
    </row>
    <row r="54" spans="2:6" ht="12.75">
      <c r="B54" s="69"/>
      <c r="C54" s="69"/>
      <c r="D54" s="69"/>
      <c r="E54" s="69"/>
      <c r="F54" s="70"/>
    </row>
    <row r="55" spans="2:6" ht="20.25" customHeight="1">
      <c r="B55" t="s">
        <v>52</v>
      </c>
      <c r="F55" s="71">
        <f>F45*22/100</f>
        <v>99000</v>
      </c>
    </row>
    <row r="57" spans="2:6" ht="12.75">
      <c r="B57" s="24" t="s">
        <v>53</v>
      </c>
      <c r="C57" s="21"/>
      <c r="D57" s="21"/>
      <c r="E57" s="21"/>
      <c r="F57" s="72">
        <f>P14</f>
        <v>178185.19857605867</v>
      </c>
    </row>
    <row r="59" spans="2:7" ht="12.75">
      <c r="B59" s="24" t="s">
        <v>54</v>
      </c>
      <c r="C59" s="21"/>
      <c r="D59" s="21"/>
      <c r="E59" s="21"/>
      <c r="F59" s="73">
        <f>IF(F47&lt;F42,F47,F42)</f>
        <v>178185.19857605867</v>
      </c>
      <c r="G59" t="s">
        <v>55</v>
      </c>
    </row>
    <row r="61" spans="2:6" ht="12.75">
      <c r="B61" t="s">
        <v>56</v>
      </c>
      <c r="F61" s="74">
        <f>F59*22/100</f>
        <v>39200.74368673291</v>
      </c>
    </row>
    <row r="62" spans="2:6" ht="12.75">
      <c r="B62" t="s">
        <v>57</v>
      </c>
      <c r="F62" s="74">
        <f>F59*F41</f>
        <v>7840.148737346581</v>
      </c>
    </row>
    <row r="63" spans="1:6" ht="30" customHeight="1">
      <c r="A63" t="s">
        <v>58</v>
      </c>
      <c r="B63" s="75" t="s">
        <v>59</v>
      </c>
      <c r="C63" s="75"/>
      <c r="D63" s="75"/>
      <c r="E63" s="75"/>
      <c r="F63" s="76">
        <f>F61-F62</f>
        <v>31360.59494938633</v>
      </c>
    </row>
    <row r="66" spans="1:6" ht="12.75">
      <c r="A66" s="77" t="s">
        <v>60</v>
      </c>
      <c r="B66" s="78" t="s">
        <v>61</v>
      </c>
      <c r="C66" s="78"/>
      <c r="D66" s="78"/>
      <c r="E66" s="79"/>
      <c r="F66" s="80">
        <f>F63+G24</f>
        <v>79200</v>
      </c>
    </row>
    <row r="67" spans="1:5" ht="12.75">
      <c r="A67" s="81"/>
      <c r="B67" s="81"/>
      <c r="C67" s="81"/>
      <c r="D67" s="81"/>
      <c r="E67" s="81"/>
    </row>
    <row r="68" spans="1:6" ht="12.75">
      <c r="A68" s="82"/>
      <c r="B68" s="83" t="s">
        <v>62</v>
      </c>
      <c r="C68" s="83"/>
      <c r="D68" s="83"/>
      <c r="E68" s="83"/>
      <c r="F68" s="84">
        <f>G4-F66</f>
        <v>2240800</v>
      </c>
    </row>
    <row r="69" spans="1:5" ht="12.75">
      <c r="A69" s="81"/>
      <c r="B69" s="81"/>
      <c r="C69" s="81"/>
      <c r="D69" s="81"/>
      <c r="E69" s="81"/>
    </row>
    <row r="70" spans="1:7" ht="12.75">
      <c r="A70" s="82" t="s">
        <v>63</v>
      </c>
      <c r="B70" s="83"/>
      <c r="C70" s="83"/>
      <c r="D70" s="83"/>
      <c r="E70" s="83"/>
      <c r="F70" s="84">
        <f>G8-F66</f>
        <v>1123561.16</v>
      </c>
      <c r="G70" s="81"/>
    </row>
    <row r="74" spans="5:9" ht="12.75">
      <c r="E74" s="24" t="s">
        <v>64</v>
      </c>
      <c r="F74" s="85">
        <f>F59+G16</f>
        <v>450000</v>
      </c>
      <c r="G74" s="86">
        <v>0.044</v>
      </c>
      <c r="H74" s="87">
        <f>F74*G74</f>
        <v>19800</v>
      </c>
      <c r="I74" s="88"/>
    </row>
    <row r="75" spans="3:8" ht="12.75">
      <c r="C75" s="89" t="s">
        <v>65</v>
      </c>
      <c r="D75" t="s">
        <v>66</v>
      </c>
      <c r="F75" s="18">
        <v>6993.53</v>
      </c>
      <c r="H75" s="88"/>
    </row>
    <row r="76" spans="3:8" ht="12.75">
      <c r="C76" s="89" t="s">
        <v>67</v>
      </c>
      <c r="D76" t="s">
        <v>68</v>
      </c>
      <c r="F76" s="18"/>
      <c r="H76" s="88"/>
    </row>
    <row r="77" spans="4:8" ht="12.75">
      <c r="D77" s="2" t="s">
        <v>69</v>
      </c>
      <c r="E77" s="2"/>
      <c r="F77" s="90">
        <f>F74+F75-F76</f>
        <v>456993.53</v>
      </c>
      <c r="H77" s="88"/>
    </row>
    <row r="78" ht="12.75">
      <c r="H78" s="88"/>
    </row>
    <row r="79" spans="4:8" ht="12.75">
      <c r="D79" s="24" t="s">
        <v>70</v>
      </c>
      <c r="E79" s="21"/>
      <c r="F79" s="85">
        <f>F75-F76</f>
        <v>6993.53</v>
      </c>
      <c r="G79" s="91">
        <v>0.22</v>
      </c>
      <c r="H79" s="87">
        <f>F79*G79</f>
        <v>1538.5765999999999</v>
      </c>
    </row>
    <row r="80" spans="6:8" ht="12.75">
      <c r="F80" s="17"/>
      <c r="G80" s="92"/>
      <c r="H80" s="88"/>
    </row>
    <row r="81" spans="3:9" ht="12.75">
      <c r="C81" s="24" t="s">
        <v>71</v>
      </c>
      <c r="D81" s="21"/>
      <c r="E81" s="21"/>
      <c r="F81" s="93">
        <f>F77</f>
        <v>456993.53</v>
      </c>
      <c r="G81" s="91">
        <v>0.22</v>
      </c>
      <c r="H81" s="87">
        <f>F81*G81</f>
        <v>100538.5766</v>
      </c>
      <c r="I81" s="88"/>
    </row>
    <row r="82" spans="4:10" ht="12.75">
      <c r="D82" s="2"/>
      <c r="E82" s="2"/>
      <c r="F82" s="2"/>
      <c r="G82" s="2"/>
      <c r="H82" s="94"/>
      <c r="I82" s="94"/>
      <c r="J82" s="2"/>
    </row>
    <row r="83" spans="3:8" ht="12.75">
      <c r="C83" s="95" t="s">
        <v>72</v>
      </c>
      <c r="D83" s="21"/>
      <c r="E83" s="21"/>
      <c r="F83" s="21"/>
      <c r="G83" s="85"/>
      <c r="H83" s="87">
        <f>H74+H79</f>
        <v>21338.5766</v>
      </c>
    </row>
    <row r="84" spans="3:8" ht="12.75">
      <c r="C84" s="2"/>
      <c r="H84" s="88"/>
    </row>
    <row r="85" spans="3:9" ht="12.75">
      <c r="C85" s="24" t="s">
        <v>73</v>
      </c>
      <c r="D85" s="21"/>
      <c r="E85" s="21"/>
      <c r="F85" s="21"/>
      <c r="G85" s="21"/>
      <c r="H85" s="87">
        <f>H81-(H74+H79)</f>
        <v>79200</v>
      </c>
      <c r="I85" s="88"/>
    </row>
    <row r="86" spans="8:9" ht="12.75">
      <c r="H86" s="88"/>
      <c r="I86" s="88"/>
    </row>
    <row r="87" spans="2:9" ht="12.75">
      <c r="B87" s="96" t="s">
        <v>74</v>
      </c>
      <c r="C87" s="37"/>
      <c r="D87" s="37"/>
      <c r="E87" s="37"/>
      <c r="F87" s="38"/>
      <c r="H87" s="88"/>
      <c r="I87" s="88"/>
    </row>
    <row r="88" spans="2:8" ht="12.75">
      <c r="B88" s="97" t="s">
        <v>75</v>
      </c>
      <c r="C88" s="97"/>
      <c r="D88" s="97"/>
      <c r="E88" s="97"/>
      <c r="F88" s="98">
        <f>G8</f>
        <v>1202761.16</v>
      </c>
      <c r="H88" s="88"/>
    </row>
    <row r="89" spans="2:6" ht="12.75">
      <c r="B89" s="97" t="s">
        <v>76</v>
      </c>
      <c r="C89" s="97"/>
      <c r="D89" s="97"/>
      <c r="E89" s="97"/>
      <c r="F89" s="99">
        <v>822510.36</v>
      </c>
    </row>
    <row r="90" spans="5:7" ht="12.75">
      <c r="E90" t="s">
        <v>77</v>
      </c>
      <c r="F90" s="74">
        <f>F88-F89</f>
        <v>380250.79999999993</v>
      </c>
      <c r="G90" s="74"/>
    </row>
    <row r="91" spans="2:6" ht="12.75">
      <c r="B91" s="97" t="s">
        <v>78</v>
      </c>
      <c r="C91" s="97"/>
      <c r="D91" s="97"/>
      <c r="E91" s="97"/>
      <c r="F91" s="7">
        <f>H85</f>
        <v>79200</v>
      </c>
    </row>
    <row r="92" spans="2:6" ht="12.75">
      <c r="B92" s="100" t="s">
        <v>79</v>
      </c>
      <c r="C92" s="100"/>
      <c r="D92" s="100"/>
      <c r="E92" s="100"/>
      <c r="F92" s="7">
        <f>F89+F91</f>
        <v>901710.36</v>
      </c>
    </row>
    <row r="93" spans="2:6" ht="12.75">
      <c r="B93" s="101" t="s">
        <v>80</v>
      </c>
      <c r="C93" s="101"/>
      <c r="D93" s="101"/>
      <c r="E93" s="101"/>
      <c r="F93" s="102">
        <f>F88-(F89+F91)</f>
        <v>301050.79999999993</v>
      </c>
    </row>
    <row r="94" spans="2:6" ht="12.75">
      <c r="B94" s="16" t="s">
        <v>81</v>
      </c>
      <c r="C94" s="16"/>
      <c r="D94" s="16"/>
      <c r="E94" s="16"/>
      <c r="F94" s="17"/>
    </row>
    <row r="96" spans="2:6" ht="29.25" customHeight="1">
      <c r="B96" s="103" t="s">
        <v>82</v>
      </c>
      <c r="C96" s="103"/>
      <c r="D96" s="103"/>
      <c r="E96" s="103"/>
      <c r="F96" s="72">
        <f>IF(F93&lt;0,F90/(G79-F41),0)</f>
        <v>0</v>
      </c>
    </row>
    <row r="97" spans="2:6" ht="12.75">
      <c r="B97" s="104" t="s">
        <v>78</v>
      </c>
      <c r="C97" s="104"/>
      <c r="D97" s="104"/>
      <c r="E97" s="104"/>
      <c r="F97" s="105">
        <f>F96*(G79-F41)</f>
        <v>0</v>
      </c>
    </row>
    <row r="98" spans="2:6" ht="12.75">
      <c r="B98" s="100" t="s">
        <v>79</v>
      </c>
      <c r="C98" s="100"/>
      <c r="D98" s="100"/>
      <c r="E98" s="100"/>
      <c r="F98" s="7">
        <f>IF(F97=0,0,F89+F97)</f>
        <v>0</v>
      </c>
    </row>
    <row r="99" spans="2:6" ht="12.75">
      <c r="B99" s="100" t="s">
        <v>80</v>
      </c>
      <c r="C99" s="100"/>
      <c r="D99" s="100"/>
      <c r="E99" s="100"/>
      <c r="F99" s="7">
        <f>IF(F98=0,0,(F88-F98))</f>
        <v>0</v>
      </c>
    </row>
  </sheetData>
  <sheetProtection selectLockedCells="1" selectUnlockedCells="1"/>
  <mergeCells count="26">
    <mergeCell ref="L7:M7"/>
    <mergeCell ref="L10:N10"/>
    <mergeCell ref="B24:F24"/>
    <mergeCell ref="C27:F27"/>
    <mergeCell ref="A36:A37"/>
    <mergeCell ref="A38:A40"/>
    <mergeCell ref="B40:F40"/>
    <mergeCell ref="B41:E41"/>
    <mergeCell ref="B42:E42"/>
    <mergeCell ref="A47:A48"/>
    <mergeCell ref="B47:E48"/>
    <mergeCell ref="F47:F48"/>
    <mergeCell ref="G47:G48"/>
    <mergeCell ref="B53:E54"/>
    <mergeCell ref="F53:F54"/>
    <mergeCell ref="B63:E63"/>
    <mergeCell ref="B88:E88"/>
    <mergeCell ref="B89:E89"/>
    <mergeCell ref="B91:E91"/>
    <mergeCell ref="B92:E92"/>
    <mergeCell ref="B93:E93"/>
    <mergeCell ref="B94:E94"/>
    <mergeCell ref="B96:E96"/>
    <mergeCell ref="B97:E97"/>
    <mergeCell ref="B98:E98"/>
    <mergeCell ref="B99:E99"/>
  </mergeCells>
  <hyperlinks>
    <hyperlink ref="K3" r:id="rId1" display="ahmetbarlak3@hotmail.com"/>
    <hyperlink ref="K4" r:id="rId2" display="www.ahmetbarlak.com"/>
  </hyperlinks>
  <printOptions/>
  <pageMargins left="0.5097222222222222" right="0.24027777777777778" top="0.32013888888888886" bottom="0.24027777777777778" header="0.5118055555555555" footer="0.5118055555555555"/>
  <pageSetup fitToHeight="1" fitToWidth="1" horizontalDpi="300" verticalDpi="300" orientation="portrait" paperSize="9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C1:W52"/>
  <sheetViews>
    <sheetView workbookViewId="0" topLeftCell="A1">
      <selection activeCell="J36" sqref="J36"/>
    </sheetView>
  </sheetViews>
  <sheetFormatPr defaultColWidth="9.140625" defaultRowHeight="15"/>
  <cols>
    <col min="3" max="3" width="8.57421875" style="0" customWidth="1"/>
    <col min="4" max="4" width="21.8515625" style="0" customWidth="1"/>
    <col min="5" max="5" width="21.00390625" style="0" customWidth="1"/>
    <col min="6" max="6" width="25.8515625" style="0" customWidth="1"/>
    <col min="8" max="8" width="18.140625" style="0" customWidth="1"/>
    <col min="10" max="10" width="22.140625" style="0" customWidth="1"/>
  </cols>
  <sheetData>
    <row r="1" spans="4:10" ht="15" customHeight="1">
      <c r="D1" s="106" t="s">
        <v>83</v>
      </c>
      <c r="E1" s="106"/>
      <c r="F1" s="106"/>
      <c r="G1" s="106"/>
      <c r="H1" s="106"/>
      <c r="I1" s="106"/>
      <c r="J1" s="106"/>
    </row>
    <row r="2" spans="4:8" ht="12.75">
      <c r="D2" s="107" t="s">
        <v>84</v>
      </c>
      <c r="E2" s="108"/>
      <c r="F2" s="108"/>
      <c r="G2" s="108"/>
      <c r="H2" s="108"/>
    </row>
    <row r="4" spans="4:10" ht="12.75" customHeight="1">
      <c r="D4" s="109" t="s">
        <v>85</v>
      </c>
      <c r="E4" s="109"/>
      <c r="F4" s="109"/>
      <c r="G4" s="109"/>
      <c r="H4" s="109"/>
      <c r="I4" s="109"/>
      <c r="J4" s="109"/>
    </row>
    <row r="5" spans="4:10" ht="71.25" customHeight="1">
      <c r="D5" s="109"/>
      <c r="E5" s="109"/>
      <c r="F5" s="109"/>
      <c r="G5" s="109"/>
      <c r="H5" s="109"/>
      <c r="I5" s="109"/>
      <c r="J5" s="109"/>
    </row>
    <row r="6" spans="4:10" ht="12.75">
      <c r="D6" s="110" t="s">
        <v>86</v>
      </c>
      <c r="E6" s="111" t="s">
        <v>87</v>
      </c>
      <c r="F6" s="111" t="s">
        <v>88</v>
      </c>
      <c r="G6" s="111" t="s">
        <v>89</v>
      </c>
      <c r="H6" s="110" t="s">
        <v>90</v>
      </c>
      <c r="I6" s="111" t="s">
        <v>91</v>
      </c>
      <c r="J6" s="110" t="s">
        <v>92</v>
      </c>
    </row>
    <row r="7" spans="4:10" ht="24.75" customHeight="1">
      <c r="D7" s="112" t="s">
        <v>93</v>
      </c>
      <c r="E7" s="112"/>
      <c r="F7" s="112"/>
      <c r="G7" s="112"/>
      <c r="H7" s="112"/>
      <c r="I7" s="112"/>
      <c r="J7" s="112"/>
    </row>
    <row r="8" spans="4:10" ht="18.75" customHeight="1">
      <c r="D8" s="113" t="s">
        <v>94</v>
      </c>
      <c r="E8" s="114"/>
      <c r="F8" s="114"/>
      <c r="G8" s="114"/>
      <c r="H8" s="114"/>
      <c r="I8" s="114"/>
      <c r="J8" s="114"/>
    </row>
    <row r="9" spans="4:10" ht="18.75" customHeight="1">
      <c r="D9" s="114"/>
      <c r="E9" s="114"/>
      <c r="F9" s="114"/>
      <c r="G9" s="114"/>
      <c r="H9" s="114"/>
      <c r="I9" s="114"/>
      <c r="J9" s="114"/>
    </row>
    <row r="10" spans="4:20" ht="18.75" customHeight="1">
      <c r="D10" s="113" t="s">
        <v>95</v>
      </c>
      <c r="E10" s="114"/>
      <c r="F10" s="114"/>
      <c r="G10" s="114"/>
      <c r="H10" s="114"/>
      <c r="I10" s="114"/>
      <c r="J10" s="114"/>
      <c r="T10" s="115"/>
    </row>
    <row r="11" spans="4:10" ht="18.75" customHeight="1">
      <c r="D11" s="113" t="s">
        <v>96</v>
      </c>
      <c r="E11" s="114"/>
      <c r="F11" s="114"/>
      <c r="G11" s="114"/>
      <c r="H11" s="114"/>
      <c r="I11" s="114"/>
      <c r="J11" s="114"/>
    </row>
    <row r="12" ht="18.75" customHeight="1"/>
    <row r="13" spans="4:11" ht="30.75" customHeight="1">
      <c r="D13" s="116" t="s">
        <v>97</v>
      </c>
      <c r="E13" s="116"/>
      <c r="F13" s="116"/>
      <c r="G13" s="116"/>
      <c r="H13" s="116"/>
      <c r="I13" s="116"/>
      <c r="J13" s="116"/>
      <c r="K13" s="116"/>
    </row>
    <row r="14" spans="4:23" ht="78.75" customHeight="1">
      <c r="D14" s="117" t="s">
        <v>98</v>
      </c>
      <c r="E14" s="117"/>
      <c r="F14" s="117"/>
      <c r="G14" s="117"/>
      <c r="H14" s="117"/>
      <c r="I14" s="117"/>
      <c r="J14" s="117"/>
      <c r="K14" s="117"/>
      <c r="O14" s="118"/>
      <c r="P14" s="118"/>
      <c r="Q14" s="118"/>
      <c r="R14" s="118"/>
      <c r="S14" s="118"/>
      <c r="T14" s="118"/>
      <c r="U14" s="118"/>
      <c r="V14" s="118"/>
      <c r="W14" s="118"/>
    </row>
    <row r="15" spans="15:23" ht="12.75">
      <c r="O15" s="118"/>
      <c r="P15" s="118"/>
      <c r="Q15" s="118"/>
      <c r="R15" s="118"/>
      <c r="S15" s="118"/>
      <c r="T15" s="118"/>
      <c r="U15" s="118"/>
      <c r="V15" s="118"/>
      <c r="W15" s="118"/>
    </row>
    <row r="16" spans="4:23" ht="27" customHeight="1">
      <c r="D16" s="119" t="s">
        <v>99</v>
      </c>
      <c r="E16" s="2"/>
      <c r="F16" s="120" t="s">
        <v>100</v>
      </c>
      <c r="O16" s="118"/>
      <c r="P16" s="118"/>
      <c r="Q16" s="118"/>
      <c r="R16" s="118"/>
      <c r="S16" s="118"/>
      <c r="T16" s="118"/>
      <c r="U16" s="118"/>
      <c r="V16" s="118"/>
      <c r="W16" s="118"/>
    </row>
    <row r="17" spans="4:23" ht="12.75">
      <c r="D17" t="s">
        <v>101</v>
      </c>
      <c r="F17" s="17">
        <v>750000</v>
      </c>
      <c r="O17" s="118"/>
      <c r="P17" s="118"/>
      <c r="Q17" s="118"/>
      <c r="R17" s="118"/>
      <c r="S17" s="118"/>
      <c r="T17" s="118"/>
      <c r="U17" s="118"/>
      <c r="V17" s="118"/>
      <c r="W17" s="118"/>
    </row>
    <row r="18" spans="4:23" ht="12.75">
      <c r="D18" t="s">
        <v>102</v>
      </c>
      <c r="F18" s="17">
        <v>500000</v>
      </c>
      <c r="O18" s="118"/>
      <c r="P18" s="118"/>
      <c r="Q18" s="118"/>
      <c r="R18" s="118"/>
      <c r="S18" s="118"/>
      <c r="T18" s="118"/>
      <c r="U18" s="118"/>
      <c r="V18" s="118"/>
      <c r="W18" s="118"/>
    </row>
    <row r="19" spans="4:23" ht="12.75">
      <c r="D19" t="s">
        <v>103</v>
      </c>
      <c r="F19" s="17">
        <v>200000</v>
      </c>
      <c r="O19" s="118"/>
      <c r="P19" s="118"/>
      <c r="Q19" s="118"/>
      <c r="R19" s="118"/>
      <c r="S19" s="118"/>
      <c r="T19" s="118"/>
      <c r="U19" s="118"/>
      <c r="V19" s="118"/>
      <c r="W19" s="118"/>
    </row>
    <row r="20" spans="4:23" ht="12.75">
      <c r="D20" t="s">
        <v>104</v>
      </c>
      <c r="F20" s="17">
        <v>500000</v>
      </c>
      <c r="O20" s="118"/>
      <c r="P20" s="118"/>
      <c r="Q20" s="118"/>
      <c r="R20" s="118"/>
      <c r="S20" s="118"/>
      <c r="T20" s="118"/>
      <c r="U20" s="118"/>
      <c r="V20" s="118"/>
      <c r="W20" s="118"/>
    </row>
    <row r="21" spans="4:23" ht="12.75">
      <c r="D21" t="s">
        <v>105</v>
      </c>
      <c r="F21" s="17">
        <v>600000</v>
      </c>
      <c r="O21" s="118"/>
      <c r="P21" s="118"/>
      <c r="Q21" s="118"/>
      <c r="R21" s="118"/>
      <c r="S21" s="118"/>
      <c r="T21" s="118"/>
      <c r="U21" s="118"/>
      <c r="V21" s="118"/>
      <c r="W21" s="118"/>
    </row>
    <row r="22" spans="3:23" ht="12.75">
      <c r="C22" s="14"/>
      <c r="D22" s="14" t="s">
        <v>106</v>
      </c>
      <c r="E22" s="14"/>
      <c r="F22" s="15">
        <v>250000</v>
      </c>
      <c r="O22" s="118"/>
      <c r="P22" s="118"/>
      <c r="Q22" s="118"/>
      <c r="R22" s="118"/>
      <c r="S22" s="118"/>
      <c r="T22" s="118"/>
      <c r="U22" s="118"/>
      <c r="V22" s="118"/>
      <c r="W22" s="118"/>
    </row>
    <row r="23" spans="5:23" ht="12.75">
      <c r="E23" t="s">
        <v>107</v>
      </c>
      <c r="F23" s="74">
        <f>SUM(F17:F22)</f>
        <v>2800000</v>
      </c>
      <c r="O23" s="118"/>
      <c r="P23" s="118"/>
      <c r="Q23" s="118"/>
      <c r="R23" s="118"/>
      <c r="S23" s="118"/>
      <c r="T23" s="118"/>
      <c r="U23" s="118"/>
      <c r="V23" s="118"/>
      <c r="W23" s="118"/>
    </row>
    <row r="24" spans="4:23" ht="12.75">
      <c r="D24" t="s">
        <v>108</v>
      </c>
      <c r="E24" t="s">
        <v>109</v>
      </c>
      <c r="F24" s="74">
        <v>750000</v>
      </c>
      <c r="O24" s="118"/>
      <c r="P24" s="118"/>
      <c r="Q24" s="118"/>
      <c r="R24" s="118"/>
      <c r="S24" s="118"/>
      <c r="T24" s="118"/>
      <c r="U24" s="118"/>
      <c r="V24" s="118"/>
      <c r="W24" s="118"/>
    </row>
    <row r="25" spans="5:23" ht="12.75">
      <c r="E25" t="s">
        <v>110</v>
      </c>
      <c r="F25" s="74">
        <f>F23-F24</f>
        <v>2050000</v>
      </c>
      <c r="O25" s="118"/>
      <c r="P25" s="118"/>
      <c r="Q25" s="118"/>
      <c r="R25" s="118"/>
      <c r="S25" s="118"/>
      <c r="T25" s="118"/>
      <c r="U25" s="118"/>
      <c r="V25" s="118"/>
      <c r="W25" s="118"/>
    </row>
    <row r="26" spans="15:23" ht="12.75">
      <c r="O26" s="118"/>
      <c r="P26" s="118"/>
      <c r="Q26" s="118"/>
      <c r="R26" s="118"/>
      <c r="S26" s="118"/>
      <c r="T26" s="118"/>
      <c r="U26" s="118"/>
      <c r="V26" s="118"/>
      <c r="W26" s="118"/>
    </row>
    <row r="27" spans="15:23" ht="12.75">
      <c r="O27" s="118"/>
      <c r="P27" s="118"/>
      <c r="Q27" s="118"/>
      <c r="R27" s="118"/>
      <c r="S27" s="118"/>
      <c r="T27" s="118"/>
      <c r="U27" s="118"/>
      <c r="V27" s="118"/>
      <c r="W27" s="118"/>
    </row>
    <row r="28" spans="4:6" ht="12.75">
      <c r="D28" s="2" t="s">
        <v>111</v>
      </c>
      <c r="E28" s="2"/>
      <c r="F28" s="2"/>
    </row>
    <row r="29" spans="4:6" ht="12.75">
      <c r="D29" t="s">
        <v>112</v>
      </c>
      <c r="F29" s="121">
        <f>F21/(F21+F22)</f>
        <v>0.7058823529411765</v>
      </c>
    </row>
    <row r="30" spans="4:6" ht="12.75">
      <c r="D30" t="s">
        <v>113</v>
      </c>
      <c r="F30" s="121">
        <f>F22/(F21+F22)</f>
        <v>0.29411764705882354</v>
      </c>
    </row>
    <row r="32" spans="4:6" ht="12.75">
      <c r="D32" s="2" t="s">
        <v>114</v>
      </c>
      <c r="E32" s="2"/>
      <c r="F32" s="90">
        <v>400000</v>
      </c>
    </row>
    <row r="34" spans="4:6" ht="12.75">
      <c r="D34" t="s">
        <v>115</v>
      </c>
      <c r="F34" s="74">
        <f>F32*F29</f>
        <v>282352.9411764706</v>
      </c>
    </row>
    <row r="35" spans="4:6" ht="12.75">
      <c r="D35" t="s">
        <v>116</v>
      </c>
      <c r="F35" s="74">
        <f>F30*F32</f>
        <v>117647.05882352941</v>
      </c>
    </row>
    <row r="37" ht="12.75">
      <c r="D37" t="s">
        <v>117</v>
      </c>
    </row>
    <row r="39" spans="4:6" ht="12.75">
      <c r="D39" t="s">
        <v>118</v>
      </c>
      <c r="F39" s="74">
        <f>F21+F22</f>
        <v>850000</v>
      </c>
    </row>
    <row r="40" spans="4:6" ht="12.75">
      <c r="D40" t="s">
        <v>119</v>
      </c>
      <c r="F40" s="74">
        <f>F18+F20+F19</f>
        <v>1200000</v>
      </c>
    </row>
    <row r="41" spans="4:6" ht="12.75">
      <c r="D41" t="s">
        <v>120</v>
      </c>
      <c r="F41" s="74">
        <f>F25</f>
        <v>2050000</v>
      </c>
    </row>
    <row r="43" spans="4:6" ht="12.75">
      <c r="D43" t="s">
        <v>121</v>
      </c>
      <c r="F43" s="121">
        <f>F39/F41</f>
        <v>0.4146341463414634</v>
      </c>
    </row>
    <row r="44" spans="4:6" ht="12.75">
      <c r="D44" t="s">
        <v>122</v>
      </c>
      <c r="F44" s="121">
        <f>F40/F41</f>
        <v>0.5853658536585366</v>
      </c>
    </row>
    <row r="46" ht="12.75">
      <c r="D46" s="1" t="s">
        <v>123</v>
      </c>
    </row>
    <row r="47" spans="4:6" ht="12.75">
      <c r="D47" t="s">
        <v>124</v>
      </c>
      <c r="F47" s="74">
        <f>F34*F43</f>
        <v>117073.17073170732</v>
      </c>
    </row>
    <row r="48" spans="4:6" ht="12.75">
      <c r="D48" t="s">
        <v>125</v>
      </c>
      <c r="F48" s="74">
        <f>F34*F44</f>
        <v>165279.77044476327</v>
      </c>
    </row>
    <row r="50" ht="12.75">
      <c r="D50" s="1" t="s">
        <v>126</v>
      </c>
    </row>
    <row r="51" spans="4:6" ht="12.75">
      <c r="D51" t="s">
        <v>124</v>
      </c>
      <c r="F51" s="74">
        <f>F35*F43</f>
        <v>48780.487804878045</v>
      </c>
    </row>
    <row r="52" spans="4:6" ht="12.75">
      <c r="D52" t="s">
        <v>127</v>
      </c>
      <c r="F52" s="74">
        <f>F35*F44</f>
        <v>68866.57101865136</v>
      </c>
    </row>
  </sheetData>
  <sheetProtection selectLockedCells="1" selectUnlockedCells="1"/>
  <mergeCells count="5">
    <mergeCell ref="D1:J1"/>
    <mergeCell ref="D4:J5"/>
    <mergeCell ref="D7:J7"/>
    <mergeCell ref="D13:K13"/>
    <mergeCell ref="D14:K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</dc:creator>
  <cp:keywords/>
  <dc:description/>
  <cp:lastModifiedBy>AHMET</cp:lastModifiedBy>
  <cp:lastPrinted>2019-08-19T06:40:55Z</cp:lastPrinted>
  <dcterms:created xsi:type="dcterms:W3CDTF">2015-11-06T11:32:30Z</dcterms:created>
  <dcterms:modified xsi:type="dcterms:W3CDTF">2019-09-04T07:27:51Z</dcterms:modified>
  <cp:category/>
  <cp:version/>
  <cp:contentType/>
  <cp:contentStatus/>
</cp:coreProperties>
</file>